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0" yWindow="72" windowWidth="28740" windowHeight="127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6" i="1"/>
  <c r="D27"/>
  <c r="C24"/>
  <c r="C26"/>
  <c r="D23" l="1"/>
  <c r="D22"/>
  <c r="H23" l="1"/>
  <c r="D24"/>
  <c r="E24" s="1"/>
  <c r="D21"/>
  <c r="F22"/>
  <c r="B11"/>
  <c r="C21" s="1"/>
  <c r="F11"/>
  <c r="C23" s="1"/>
  <c r="E23" s="1"/>
  <c r="D11"/>
  <c r="C22" s="1"/>
  <c r="E22" s="1"/>
  <c r="E21" l="1"/>
  <c r="H22"/>
  <c r="H24"/>
  <c r="F21" l="1"/>
  <c r="G21" l="1"/>
  <c r="H21" s="1"/>
  <c r="I21" s="1"/>
</calcChain>
</file>

<file path=xl/sharedStrings.xml><?xml version="1.0" encoding="utf-8"?>
<sst xmlns="http://schemas.openxmlformats.org/spreadsheetml/2006/main" count="44" uniqueCount="43">
  <si>
    <t>Tabela para enquadramento da art. 20 da EC 103/19</t>
  </si>
  <si>
    <t>Ad. Contrib.</t>
  </si>
  <si>
    <t>Dt. Ingrs. Cargo</t>
  </si>
  <si>
    <t>Ad. Cargo</t>
  </si>
  <si>
    <t>Maria da Silva</t>
  </si>
  <si>
    <t>Sexo</t>
  </si>
  <si>
    <t>T falt. c/pedágio</t>
  </si>
  <si>
    <t>Dt. Cumprim.</t>
  </si>
  <si>
    <t>Idade/T. Neces.</t>
  </si>
  <si>
    <t>Tipo de Benefício</t>
  </si>
  <si>
    <t>Comum</t>
  </si>
  <si>
    <t>Cargo</t>
  </si>
  <si>
    <t>Especial Professor</t>
  </si>
  <si>
    <t>Idade Homem</t>
  </si>
  <si>
    <t>Idade Mulher</t>
  </si>
  <si>
    <t>Tempo Homem</t>
  </si>
  <si>
    <t>Tempo Mulher</t>
  </si>
  <si>
    <t>Tempo no Cargo</t>
  </si>
  <si>
    <t>Tempo no Serv. Púb.</t>
  </si>
  <si>
    <t>Configurações dos requisitos (padrão) EC 103/19</t>
  </si>
  <si>
    <t>DADOS BÁSICOS DO SERVIDOR(A)</t>
  </si>
  <si>
    <t>Nome</t>
  </si>
  <si>
    <t>Dt. Nascim.</t>
  </si>
  <si>
    <t>Pedágio</t>
  </si>
  <si>
    <t>Ad. Pedágio</t>
  </si>
  <si>
    <t>Lic. Prêmio</t>
  </si>
  <si>
    <t>Data EC 103 ou Lei local</t>
  </si>
  <si>
    <t>Dt. Início contrib.</t>
  </si>
  <si>
    <t>Ad. Serv. Púb.</t>
  </si>
  <si>
    <t>Dt. Ingrs. Serv. Púb.</t>
  </si>
  <si>
    <t>Dt. Cumprim. Requisitos</t>
  </si>
  <si>
    <t>Tempo em dias</t>
  </si>
  <si>
    <t>Tempo em anos</t>
  </si>
  <si>
    <t>T. Faltante</t>
  </si>
  <si>
    <t>T. tempo</t>
  </si>
  <si>
    <t xml:space="preserve">Goiânia - GO, </t>
  </si>
  <si>
    <t>Idade Hoje</t>
  </si>
  <si>
    <t>Na Dt. da EC 103</t>
  </si>
  <si>
    <t>T. de Contrib.</t>
  </si>
  <si>
    <t>T. de Serv. Púb.</t>
  </si>
  <si>
    <t>T. de Cargo</t>
  </si>
  <si>
    <t>Idade</t>
  </si>
  <si>
    <t>F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</si>
</sst>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000000000\-00"/>
    <numFmt numFmtId="166" formatCode="[$-416]d\ \ mmmm\,\ yyyy;@"/>
    <numFmt numFmtId="167" formatCode="dd\ &quot;de&quot;\ mmmm\ &quot;de&quot;\ 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2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sz val="10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14" fontId="2" fillId="2" borderId="1" xfId="0" applyNumberFormat="1" applyFont="1" applyFill="1" applyBorder="1" applyAlignment="1">
      <alignment horizontal="center"/>
    </xf>
    <xf numFmtId="164" fontId="2" fillId="4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14" fontId="4" fillId="3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14" fontId="2" fillId="2" borderId="13" xfId="0" applyNumberFormat="1" applyFont="1" applyFill="1" applyBorder="1" applyAlignment="1">
      <alignment horizontal="center"/>
    </xf>
    <xf numFmtId="164" fontId="2" fillId="4" borderId="13" xfId="1" applyNumberFormat="1" applyFont="1" applyFill="1" applyBorder="1"/>
    <xf numFmtId="14" fontId="2" fillId="2" borderId="14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0" fillId="5" borderId="30" xfId="0" applyFill="1" applyBorder="1"/>
    <xf numFmtId="9" fontId="0" fillId="5" borderId="32" xfId="0" applyNumberForma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164" fontId="0" fillId="5" borderId="24" xfId="1" applyNumberFormat="1" applyFont="1" applyFill="1" applyBorder="1" applyAlignment="1">
      <alignment horizontal="center"/>
    </xf>
    <xf numFmtId="164" fontId="0" fillId="5" borderId="17" xfId="1" applyNumberFormat="1" applyFont="1" applyFill="1" applyBorder="1" applyAlignment="1">
      <alignment horizontal="center"/>
    </xf>
    <xf numFmtId="164" fontId="0" fillId="5" borderId="10" xfId="1" applyNumberFormat="1" applyFont="1" applyFill="1" applyBorder="1" applyAlignment="1">
      <alignment horizontal="center"/>
    </xf>
    <xf numFmtId="164" fontId="2" fillId="4" borderId="17" xfId="1" applyNumberFormat="1" applyFont="1" applyFill="1" applyBorder="1"/>
    <xf numFmtId="164" fontId="2" fillId="4" borderId="4" xfId="0" applyNumberFormat="1" applyFont="1" applyFill="1" applyBorder="1"/>
    <xf numFmtId="164" fontId="2" fillId="4" borderId="6" xfId="0" applyNumberFormat="1" applyFont="1" applyFill="1" applyBorder="1"/>
    <xf numFmtId="164" fontId="2" fillId="4" borderId="17" xfId="0" applyNumberFormat="1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164" fontId="9" fillId="6" borderId="34" xfId="1" applyNumberFormat="1" applyFont="1" applyFill="1" applyBorder="1" applyAlignment="1">
      <alignment horizontal="center"/>
    </xf>
    <xf numFmtId="14" fontId="9" fillId="6" borderId="34" xfId="0" applyNumberFormat="1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20" xfId="0" applyFont="1" applyFill="1" applyBorder="1"/>
    <xf numFmtId="0" fontId="2" fillId="4" borderId="0" xfId="0" applyFont="1" applyFill="1" applyBorder="1"/>
    <xf numFmtId="0" fontId="2" fillId="4" borderId="12" xfId="0" applyFont="1" applyFill="1" applyBorder="1"/>
    <xf numFmtId="0" fontId="0" fillId="4" borderId="11" xfId="0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14" fontId="0" fillId="4" borderId="0" xfId="0" applyNumberFormat="1" applyFill="1" applyBorder="1"/>
    <xf numFmtId="0" fontId="0" fillId="4" borderId="12" xfId="0" applyFill="1" applyBorder="1"/>
    <xf numFmtId="0" fontId="7" fillId="4" borderId="3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2" fillId="4" borderId="0" xfId="1" applyNumberFormat="1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0" fillId="4" borderId="0" xfId="0" applyFill="1"/>
    <xf numFmtId="0" fontId="2" fillId="4" borderId="0" xfId="0" applyFont="1" applyFill="1"/>
    <xf numFmtId="164" fontId="2" fillId="4" borderId="0" xfId="0" applyNumberFormat="1" applyFont="1" applyFill="1"/>
    <xf numFmtId="14" fontId="2" fillId="4" borderId="0" xfId="0" applyNumberFormat="1" applyFont="1" applyFill="1"/>
    <xf numFmtId="164" fontId="2" fillId="4" borderId="0" xfId="0" applyNumberFormat="1" applyFont="1" applyFill="1" applyBorder="1"/>
    <xf numFmtId="2" fontId="2" fillId="4" borderId="0" xfId="0" applyNumberFormat="1" applyFont="1" applyFill="1"/>
    <xf numFmtId="0" fontId="0" fillId="5" borderId="41" xfId="0" applyFill="1" applyBorder="1"/>
    <xf numFmtId="0" fontId="0" fillId="5" borderId="22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164" fontId="0" fillId="5" borderId="22" xfId="1" applyNumberFormat="1" applyFont="1" applyFill="1" applyBorder="1" applyAlignment="1">
      <alignment horizontal="center"/>
    </xf>
    <xf numFmtId="164" fontId="0" fillId="5" borderId="43" xfId="1" applyNumberFormat="1" applyFont="1" applyFill="1" applyBorder="1" applyAlignment="1">
      <alignment horizontal="center"/>
    </xf>
    <xf numFmtId="164" fontId="0" fillId="5" borderId="7" xfId="1" applyNumberFormat="1" applyFont="1" applyFill="1" applyBorder="1" applyAlignment="1">
      <alignment horizontal="center"/>
    </xf>
    <xf numFmtId="9" fontId="0" fillId="5" borderId="44" xfId="0" applyNumberFormat="1" applyFill="1" applyBorder="1" applyAlignment="1">
      <alignment horizontal="center"/>
    </xf>
    <xf numFmtId="14" fontId="4" fillId="3" borderId="17" xfId="0" applyNumberFormat="1" applyFont="1" applyFill="1" applyBorder="1" applyAlignment="1">
      <alignment horizontal="center"/>
    </xf>
    <xf numFmtId="0" fontId="0" fillId="4" borderId="7" xfId="0" applyFill="1" applyBorder="1"/>
    <xf numFmtId="0" fontId="0" fillId="4" borderId="45" xfId="0" applyFill="1" applyBorder="1" applyAlignment="1">
      <alignment horizontal="center"/>
    </xf>
    <xf numFmtId="164" fontId="0" fillId="4" borderId="45" xfId="1" applyNumberFormat="1" applyFont="1" applyFill="1" applyBorder="1" applyAlignment="1">
      <alignment horizontal="center"/>
    </xf>
    <xf numFmtId="9" fontId="0" fillId="4" borderId="5" xfId="0" applyNumberForma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14" fontId="0" fillId="4" borderId="11" xfId="0" applyNumberFormat="1" applyFill="1" applyBorder="1"/>
    <xf numFmtId="166" fontId="14" fillId="4" borderId="0" xfId="0" applyNumberFormat="1" applyFont="1" applyFill="1" applyBorder="1" applyAlignment="1">
      <alignment horizontal="right" vertical="center"/>
    </xf>
    <xf numFmtId="1" fontId="2" fillId="4" borderId="0" xfId="0" applyNumberFormat="1" applyFont="1" applyFill="1"/>
    <xf numFmtId="0" fontId="12" fillId="4" borderId="3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14" fontId="5" fillId="3" borderId="25" xfId="0" applyNumberFormat="1" applyFont="1" applyFill="1" applyBorder="1" applyAlignment="1">
      <alignment horizontal="center" vertical="center"/>
    </xf>
    <xf numFmtId="14" fontId="5" fillId="3" borderId="14" xfId="0" applyNumberFormat="1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2" fillId="6" borderId="32" xfId="0" applyFont="1" applyFill="1" applyBorder="1"/>
    <xf numFmtId="0" fontId="2" fillId="6" borderId="36" xfId="0" applyFont="1" applyFill="1" applyBorder="1"/>
    <xf numFmtId="0" fontId="2" fillId="6" borderId="23" xfId="0" applyFont="1" applyFill="1" applyBorder="1"/>
    <xf numFmtId="0" fontId="10" fillId="6" borderId="46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10" fillId="6" borderId="48" xfId="0" applyFont="1" applyFill="1" applyBorder="1" applyAlignment="1">
      <alignment horizontal="center"/>
    </xf>
    <xf numFmtId="167" fontId="0" fillId="4" borderId="0" xfId="0" applyNumberFormat="1" applyFill="1" applyBorder="1" applyAlignment="1" applyProtection="1">
      <alignment horizontal="left" shrinkToFit="1"/>
      <protection locked="0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right"/>
    </xf>
  </cellXfs>
  <cellStyles count="2">
    <cellStyle name="Normal" xfId="0" builtinId="0"/>
    <cellStyle name="Separador de milhares" xfId="1" builtinId="3"/>
  </cellStyles>
  <dxfs count="54">
    <dxf>
      <font>
        <color theme="3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</dxf>
    <dxf>
      <font>
        <color theme="3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</dxf>
    <dxf>
      <font>
        <color theme="3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</dxf>
    <dxf>
      <font>
        <color theme="3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</dxf>
    <dxf>
      <font>
        <color theme="3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</dxf>
    <dxf>
      <font>
        <color theme="3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</dxf>
  </dxfs>
  <tableStyles count="0" defaultTableStyle="TableStyleMedium9" defaultPivotStyle="PivotStyleLight16"/>
  <colors>
    <mruColors>
      <color rgb="FFFFFFCC"/>
      <color rgb="FF0000FF"/>
      <color rgb="FF3333FF"/>
      <color rgb="FF0000CC"/>
      <color rgb="FF2FA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1">
  <a:themeElements>
    <a:clrScheme name="Personalizada 5">
      <a:dk1>
        <a:sysClr val="windowText" lastClr="000000"/>
      </a:dk1>
      <a:lt1>
        <a:srgbClr val="FFFFFF"/>
      </a:lt1>
      <a:dk2>
        <a:srgbClr val="FF0000"/>
      </a:dk2>
      <a:lt2>
        <a:srgbClr val="458B60"/>
      </a:lt2>
      <a:accent1>
        <a:srgbClr val="FFFB00"/>
      </a:accent1>
      <a:accent2>
        <a:srgbClr val="C0504D"/>
      </a:accent2>
      <a:accent3>
        <a:srgbClr val="00E6FF"/>
      </a:accent3>
      <a:accent4>
        <a:srgbClr val="00843C"/>
      </a:accent4>
      <a:accent5>
        <a:srgbClr val="8CFF00"/>
      </a:accent5>
      <a:accent6>
        <a:srgbClr val="0000FF"/>
      </a:accent6>
      <a:hlink>
        <a:srgbClr val="3F3F3F"/>
      </a:hlink>
      <a:folHlink>
        <a:srgbClr val="0000CC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I86"/>
  <sheetViews>
    <sheetView tabSelected="1" workbookViewId="0">
      <selection activeCell="K9" sqref="K9"/>
    </sheetView>
  </sheetViews>
  <sheetFormatPr defaultRowHeight="14.4"/>
  <cols>
    <col min="2" max="2" width="21.109375" bestFit="1" customWidth="1"/>
    <col min="3" max="4" width="30.5546875" bestFit="1" customWidth="1"/>
    <col min="5" max="5" width="18" bestFit="1" customWidth="1"/>
    <col min="6" max="6" width="17" customWidth="1"/>
    <col min="7" max="7" width="21.33203125" customWidth="1"/>
    <col min="8" max="8" width="15.44140625" bestFit="1" customWidth="1"/>
    <col min="9" max="9" width="24.88671875" bestFit="1" customWidth="1"/>
    <col min="10" max="10" width="17.6640625" customWidth="1"/>
  </cols>
  <sheetData>
    <row r="1" spans="1:35" ht="15" thickBot="1">
      <c r="A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3.4" customHeight="1" thickBot="1">
      <c r="A2" s="58"/>
      <c r="B2" s="81" t="s">
        <v>0</v>
      </c>
      <c r="C2" s="82"/>
      <c r="D2" s="82"/>
      <c r="E2" s="82"/>
      <c r="F2" s="82"/>
      <c r="G2" s="82"/>
      <c r="H2" s="82"/>
      <c r="I2" s="83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17.25" customHeight="1">
      <c r="A3" s="58"/>
      <c r="B3" s="52"/>
      <c r="C3" s="53"/>
      <c r="D3" s="53"/>
      <c r="E3" s="53"/>
      <c r="F3" s="53"/>
      <c r="G3" s="53"/>
      <c r="H3" s="53"/>
      <c r="I3" s="54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5" ht="23.4" customHeight="1">
      <c r="A4" s="58"/>
      <c r="B4" s="52"/>
      <c r="C4" s="95" t="s">
        <v>20</v>
      </c>
      <c r="D4" s="96"/>
      <c r="E4" s="96"/>
      <c r="F4" s="96"/>
      <c r="G4" s="96"/>
      <c r="H4" s="97"/>
      <c r="I4" s="54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5" ht="21.6" customHeight="1">
      <c r="A5" s="58"/>
      <c r="B5" s="25" t="s">
        <v>21</v>
      </c>
      <c r="C5" s="84" t="s">
        <v>4</v>
      </c>
      <c r="D5" s="84"/>
      <c r="E5" s="84"/>
      <c r="F5" s="84"/>
      <c r="G5" s="27" t="s">
        <v>5</v>
      </c>
      <c r="H5" s="10" t="s">
        <v>42</v>
      </c>
      <c r="I5" s="29" t="s">
        <v>36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21.6" customHeight="1">
      <c r="A6" s="58"/>
      <c r="B6" s="26" t="s">
        <v>9</v>
      </c>
      <c r="C6" s="85" t="s">
        <v>12</v>
      </c>
      <c r="D6" s="86"/>
      <c r="E6" s="86"/>
      <c r="F6" s="86"/>
      <c r="G6" s="28" t="s">
        <v>22</v>
      </c>
      <c r="H6" s="1">
        <v>24408</v>
      </c>
      <c r="I6" s="98">
        <f ca="1">ROUNDDOWN((TODAY()-H6)/365.25,0)</f>
        <v>54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ht="21.6" customHeight="1">
      <c r="A7" s="58"/>
      <c r="B7" s="47"/>
      <c r="C7" s="48"/>
      <c r="D7" s="48"/>
      <c r="E7" s="48"/>
      <c r="F7" s="48"/>
      <c r="G7" s="49"/>
      <c r="H7" s="50"/>
      <c r="I7" s="51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5" ht="13.2" customHeight="1">
      <c r="A8" s="58"/>
      <c r="B8" s="52"/>
      <c r="C8" s="53"/>
      <c r="D8" s="53"/>
      <c r="E8" s="53"/>
      <c r="F8" s="53"/>
      <c r="G8" s="53"/>
      <c r="H8" s="53"/>
      <c r="I8" s="54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</row>
    <row r="9" spans="1:35" ht="23.4" customHeight="1">
      <c r="A9" s="58"/>
      <c r="B9" s="23" t="s">
        <v>27</v>
      </c>
      <c r="C9" s="24" t="s">
        <v>1</v>
      </c>
      <c r="D9" s="24" t="s">
        <v>29</v>
      </c>
      <c r="E9" s="24" t="s">
        <v>28</v>
      </c>
      <c r="F9" s="24" t="s">
        <v>2</v>
      </c>
      <c r="G9" s="24" t="s">
        <v>3</v>
      </c>
      <c r="H9" s="24" t="s">
        <v>25</v>
      </c>
      <c r="I9" s="87" t="s">
        <v>26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</row>
    <row r="10" spans="1:35" ht="19.2" customHeight="1">
      <c r="A10" s="58"/>
      <c r="B10" s="7">
        <v>33970</v>
      </c>
      <c r="C10" s="6"/>
      <c r="D10" s="11">
        <v>37256</v>
      </c>
      <c r="E10" s="6">
        <v>1000</v>
      </c>
      <c r="F10" s="1">
        <v>40179</v>
      </c>
      <c r="G10" s="6"/>
      <c r="H10" s="6"/>
      <c r="I10" s="8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1:35" ht="19.2" customHeight="1">
      <c r="A11" s="58"/>
      <c r="B11" s="8">
        <f>IF(B10="","",(I11-B10)+1)</f>
        <v>9757</v>
      </c>
      <c r="C11" s="3"/>
      <c r="D11" s="2">
        <f>IF(D10="","",(I11-D10)+1)</f>
        <v>6471</v>
      </c>
      <c r="E11" s="3"/>
      <c r="F11" s="2">
        <f>IF(F10="","",(I11-F10)+1)</f>
        <v>3548</v>
      </c>
      <c r="G11" s="3"/>
      <c r="H11" s="3"/>
      <c r="I11" s="9">
        <v>43726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ht="14.25" customHeight="1">
      <c r="A12" s="58"/>
      <c r="B12" s="41"/>
      <c r="C12" s="42"/>
      <c r="D12" s="42"/>
      <c r="E12" s="42"/>
      <c r="F12" s="43"/>
      <c r="G12" s="44"/>
      <c r="H12" s="42"/>
      <c r="I12" s="45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5" ht="21" customHeight="1" thickBot="1">
      <c r="A13" s="58"/>
      <c r="B13" s="92" t="s">
        <v>19</v>
      </c>
      <c r="C13" s="93"/>
      <c r="D13" s="93"/>
      <c r="E13" s="93"/>
      <c r="F13" s="93"/>
      <c r="G13" s="93"/>
      <c r="H13" s="93"/>
      <c r="I13" s="94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35" ht="12.75" customHeight="1" thickBot="1">
      <c r="A14" s="58"/>
      <c r="B14" s="46"/>
      <c r="C14" s="106" t="s">
        <v>32</v>
      </c>
      <c r="D14" s="107"/>
      <c r="E14" s="108" t="s">
        <v>31</v>
      </c>
      <c r="F14" s="109"/>
      <c r="G14" s="109"/>
      <c r="H14" s="109"/>
      <c r="I14" s="46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</row>
    <row r="15" spans="1:35" ht="15" thickBot="1">
      <c r="A15" s="58"/>
      <c r="B15" s="30" t="s">
        <v>11</v>
      </c>
      <c r="C15" s="31" t="s">
        <v>13</v>
      </c>
      <c r="D15" s="32" t="s">
        <v>14</v>
      </c>
      <c r="E15" s="31" t="s">
        <v>15</v>
      </c>
      <c r="F15" s="33" t="s">
        <v>16</v>
      </c>
      <c r="G15" s="34" t="s">
        <v>18</v>
      </c>
      <c r="H15" s="35" t="s">
        <v>17</v>
      </c>
      <c r="I15" s="36" t="s">
        <v>23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</row>
    <row r="16" spans="1:35" ht="16.2" customHeight="1">
      <c r="A16" s="58"/>
      <c r="B16" s="12" t="s">
        <v>10</v>
      </c>
      <c r="C16" s="14">
        <v>60</v>
      </c>
      <c r="D16" s="15">
        <v>57</v>
      </c>
      <c r="E16" s="16">
        <v>12775</v>
      </c>
      <c r="F16" s="17">
        <v>10950</v>
      </c>
      <c r="G16" s="17">
        <v>7300</v>
      </c>
      <c r="H16" s="18">
        <v>1825</v>
      </c>
      <c r="I16" s="13">
        <v>1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35" ht="16.2" customHeight="1">
      <c r="A17" s="58"/>
      <c r="B17" s="64" t="s">
        <v>12</v>
      </c>
      <c r="C17" s="65">
        <v>55</v>
      </c>
      <c r="D17" s="66">
        <v>52</v>
      </c>
      <c r="E17" s="67">
        <v>10950</v>
      </c>
      <c r="F17" s="68">
        <v>9125</v>
      </c>
      <c r="G17" s="68">
        <v>7300</v>
      </c>
      <c r="H17" s="69">
        <v>1825</v>
      </c>
      <c r="I17" s="70">
        <v>1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5" ht="16.2" customHeight="1">
      <c r="A18" s="58"/>
      <c r="B18" s="72"/>
      <c r="C18" s="73"/>
      <c r="D18" s="73"/>
      <c r="E18" s="74"/>
      <c r="F18" s="74"/>
      <c r="G18" s="74"/>
      <c r="H18" s="74"/>
      <c r="I18" s="75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35" ht="26.25" customHeight="1" thickBot="1">
      <c r="A19" s="58"/>
      <c r="B19" s="76"/>
      <c r="C19" s="39"/>
      <c r="D19" s="39"/>
      <c r="E19" s="39"/>
      <c r="F19" s="39"/>
      <c r="G19" s="39"/>
      <c r="H19" s="39"/>
      <c r="I19" s="77"/>
      <c r="J19" s="59"/>
      <c r="K19" s="59"/>
      <c r="L19" s="59"/>
      <c r="M19" s="59"/>
      <c r="N19" s="59"/>
      <c r="O19" s="59"/>
      <c r="P19" s="59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5" ht="15.6">
      <c r="A20" s="42"/>
      <c r="B20" s="24" t="s">
        <v>37</v>
      </c>
      <c r="C20" s="24" t="s">
        <v>34</v>
      </c>
      <c r="D20" s="102" t="s">
        <v>8</v>
      </c>
      <c r="E20" s="103" t="s">
        <v>33</v>
      </c>
      <c r="F20" s="104" t="s">
        <v>24</v>
      </c>
      <c r="G20" s="104" t="s">
        <v>6</v>
      </c>
      <c r="H20" s="104" t="s">
        <v>7</v>
      </c>
      <c r="I20" s="104" t="s">
        <v>30</v>
      </c>
      <c r="J20" s="59"/>
      <c r="K20" s="59"/>
      <c r="L20" s="59"/>
      <c r="M20" s="59"/>
      <c r="N20" s="59"/>
      <c r="O20" s="59"/>
      <c r="P20" s="59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</row>
    <row r="21" spans="1:35" ht="15.6">
      <c r="A21" s="58"/>
      <c r="B21" s="99" t="s">
        <v>38</v>
      </c>
      <c r="C21" s="21">
        <f>B11+C10+C11+H10+H11</f>
        <v>9757</v>
      </c>
      <c r="D21" s="19">
        <f>IF(AND(H5="M",C6="Comum"),E16,IF(AND(H5="M",C6="Especial Professor"),E17,IF(AND(H5="F",C6="Especial Professor"),F17,IF(AND(H5="F",C6="Comum"),F16,""))))</f>
        <v>9125</v>
      </c>
      <c r="E21" s="116" t="str">
        <f>IF(D21&lt;C21,"0",D21-C21)</f>
        <v>0</v>
      </c>
      <c r="F21" s="22">
        <f>IF(C6="Comum",E21*I16,E21*I17)</f>
        <v>0</v>
      </c>
      <c r="G21" s="22">
        <f>F21+E21</f>
        <v>0</v>
      </c>
      <c r="H21" s="71">
        <f>IF(G21&gt;0,I11+G21,I11+(D21-C21))</f>
        <v>43094</v>
      </c>
      <c r="I21" s="90">
        <f>IF(OR(H6="",I11=""),"FALSO",IF(LARGE(H21:H24,1)&gt;I11,LARGE(H21:H24,1),I11))</f>
        <v>43726</v>
      </c>
      <c r="J21" s="63"/>
      <c r="K21" s="59"/>
      <c r="L21" s="59"/>
      <c r="M21" s="59"/>
      <c r="N21" s="59"/>
      <c r="O21" s="59"/>
      <c r="P21" s="59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</row>
    <row r="22" spans="1:35" ht="15.6">
      <c r="A22" s="58"/>
      <c r="B22" s="100" t="s">
        <v>39</v>
      </c>
      <c r="C22" s="20">
        <f>D11+E10+E11</f>
        <v>7471</v>
      </c>
      <c r="D22" s="4">
        <f>IF(C6="Comum",G16,G17)</f>
        <v>7300</v>
      </c>
      <c r="E22" s="116" t="str">
        <f t="shared" ref="E22:E24" si="0">IF(D22&lt;C22,"0",D22-C22)</f>
        <v>0</v>
      </c>
      <c r="F22" s="110" t="str">
        <f>IF(D10&lt;=37986, "Aplica-se a última remuneração e a paridade","Aplica-se a média 100% das remunerações - sem paridade")</f>
        <v>Aplica-se a última remuneração e a paridade</v>
      </c>
      <c r="G22" s="111"/>
      <c r="H22" s="5">
        <f>I$11+(D22-C22)</f>
        <v>43555</v>
      </c>
      <c r="I22" s="91"/>
      <c r="J22" s="63"/>
      <c r="K22" s="59"/>
      <c r="L22" s="59"/>
      <c r="M22" s="59"/>
      <c r="N22" s="59"/>
      <c r="O22" s="59"/>
      <c r="P22" s="59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</row>
    <row r="23" spans="1:35" ht="15.6">
      <c r="A23" s="58"/>
      <c r="B23" s="100" t="s">
        <v>40</v>
      </c>
      <c r="C23" s="20">
        <f>F11+G10+G11</f>
        <v>3548</v>
      </c>
      <c r="D23" s="4">
        <f>IF(C6="Comum",H16,H17)</f>
        <v>1825</v>
      </c>
      <c r="E23" s="116" t="str">
        <f t="shared" si="0"/>
        <v>0</v>
      </c>
      <c r="F23" s="112"/>
      <c r="G23" s="113"/>
      <c r="H23" s="5">
        <f t="shared" ref="H23:H24" si="1">I$11+(D23-C23)</f>
        <v>42003</v>
      </c>
      <c r="I23" s="91"/>
      <c r="J23" s="63"/>
      <c r="K23" s="59"/>
      <c r="L23" s="59"/>
      <c r="M23" s="59"/>
      <c r="N23" s="59"/>
      <c r="O23" s="59"/>
      <c r="P23" s="59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35" ht="16.2" thickBot="1">
      <c r="A24" s="58"/>
      <c r="B24" s="101" t="s">
        <v>41</v>
      </c>
      <c r="C24" s="20">
        <f>ROUNDDOWN((I11-H6)/365.25,0)</f>
        <v>52</v>
      </c>
      <c r="D24" s="2">
        <f>IF(AND(H5="M",C6="Comum"),C16,IF(AND(H5="M",C6="Especial Professor"),C17,IF(AND(H5="F",C6="Especial Professor"),D17,IF(AND(H5="F",C6="Comum"),D16,""))))</f>
        <v>52</v>
      </c>
      <c r="E24" s="116">
        <f t="shared" si="0"/>
        <v>0</v>
      </c>
      <c r="F24" s="114"/>
      <c r="G24" s="115"/>
      <c r="H24" s="5">
        <f t="shared" si="1"/>
        <v>43726</v>
      </c>
      <c r="I24" s="91"/>
      <c r="J24" s="63"/>
      <c r="K24" s="59"/>
      <c r="L24" s="59"/>
      <c r="M24" s="59"/>
      <c r="N24" s="59"/>
      <c r="O24" s="59"/>
      <c r="P24" s="59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35" ht="7.95" customHeight="1">
      <c r="A25" s="58"/>
      <c r="B25" s="37"/>
      <c r="C25" s="39"/>
      <c r="D25" s="55"/>
      <c r="E25" s="39"/>
      <c r="F25" s="39"/>
      <c r="G25" s="39"/>
      <c r="H25" s="39"/>
      <c r="I25" s="40"/>
      <c r="J25" s="59"/>
      <c r="K25" s="59"/>
      <c r="L25" s="59"/>
      <c r="M25" s="59"/>
      <c r="N25" s="59"/>
      <c r="O25" s="59"/>
      <c r="P25" s="59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</row>
    <row r="26" spans="1:35" ht="13.2" customHeight="1">
      <c r="A26" s="58"/>
      <c r="B26" s="41"/>
      <c r="C26" s="89" t="str">
        <f>IF(OR(H6="",D10="",H5="",F10="",C6="",B10="",I11=""),"Complete os dados do Servidor","")</f>
        <v/>
      </c>
      <c r="D26" s="89"/>
      <c r="E26" s="89"/>
      <c r="F26" s="89"/>
      <c r="G26" s="89"/>
      <c r="H26" s="89"/>
      <c r="I26" s="40"/>
      <c r="J26" s="59"/>
      <c r="K26" s="59"/>
      <c r="L26" s="59"/>
      <c r="M26" s="59"/>
      <c r="N26" s="59"/>
      <c r="O26" s="59"/>
      <c r="P26" s="59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5" ht="13.2" customHeight="1">
      <c r="A27" s="58"/>
      <c r="B27" s="78"/>
      <c r="C27" s="79" t="s">
        <v>35</v>
      </c>
      <c r="D27" s="105">
        <f ca="1">TODAY()</f>
        <v>44496</v>
      </c>
      <c r="E27" s="105"/>
      <c r="F27" s="105"/>
      <c r="G27" s="105"/>
      <c r="H27" s="105"/>
      <c r="I27" s="59"/>
      <c r="J27" s="59"/>
      <c r="K27" s="59"/>
      <c r="L27" s="59"/>
      <c r="M27" s="59"/>
      <c r="N27" s="59"/>
      <c r="O27" s="59"/>
      <c r="P27" s="59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5" ht="6.6" customHeight="1" thickBot="1">
      <c r="A28" s="58"/>
      <c r="B28" s="56"/>
      <c r="C28" s="38"/>
      <c r="D28" s="38"/>
      <c r="E28" s="38"/>
      <c r="F28" s="38"/>
      <c r="G28" s="38"/>
      <c r="H28" s="38"/>
      <c r="I28" s="57"/>
      <c r="J28" s="61"/>
      <c r="K28" s="59"/>
      <c r="L28" s="59"/>
      <c r="M28" s="59"/>
      <c r="N28" s="59"/>
      <c r="O28" s="59"/>
      <c r="P28" s="59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5" ht="15.6">
      <c r="A29" s="58"/>
      <c r="B29" s="59"/>
      <c r="C29" s="59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5" ht="15.6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</row>
    <row r="31" spans="1:35" ht="15.6">
      <c r="A31" s="58"/>
      <c r="B31" s="59"/>
      <c r="C31" s="59"/>
      <c r="D31" s="59"/>
      <c r="E31" s="59"/>
      <c r="F31" s="59"/>
      <c r="G31" s="59"/>
      <c r="H31" s="61"/>
      <c r="I31" s="61"/>
      <c r="J31" s="59"/>
      <c r="K31" s="59"/>
      <c r="L31" s="59"/>
      <c r="M31" s="59"/>
      <c r="N31" s="59"/>
      <c r="O31" s="59"/>
      <c r="P31" s="59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</row>
    <row r="32" spans="1:35" ht="15.6">
      <c r="A32" s="58"/>
      <c r="B32" s="59"/>
      <c r="C32" s="59"/>
      <c r="D32" s="59"/>
      <c r="E32" s="59"/>
      <c r="F32" s="59"/>
      <c r="G32" s="59"/>
      <c r="H32" s="60"/>
      <c r="I32" s="80"/>
      <c r="J32" s="59"/>
      <c r="K32" s="59"/>
      <c r="L32" s="59"/>
      <c r="M32" s="59"/>
      <c r="N32" s="59"/>
      <c r="O32" s="59"/>
      <c r="P32" s="59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1:35" ht="15.6">
      <c r="A33" s="58"/>
      <c r="B33" s="59"/>
      <c r="C33" s="59"/>
      <c r="D33" s="59"/>
      <c r="E33" s="59"/>
      <c r="F33" s="59"/>
      <c r="G33" s="59"/>
      <c r="H33" s="39"/>
      <c r="I33" s="59"/>
      <c r="J33" s="59"/>
      <c r="K33" s="59"/>
      <c r="L33" s="59"/>
      <c r="M33" s="59"/>
      <c r="N33" s="59"/>
      <c r="O33" s="59"/>
      <c r="P33" s="59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</row>
    <row r="34" spans="1:35" ht="15.6">
      <c r="A34" s="58"/>
      <c r="B34" s="59"/>
      <c r="C34" s="59"/>
      <c r="D34" s="62"/>
      <c r="E34" s="60"/>
      <c r="F34" s="59"/>
      <c r="G34" s="60"/>
      <c r="H34" s="59"/>
      <c r="I34" s="59"/>
      <c r="J34" s="59"/>
      <c r="K34" s="59"/>
      <c r="L34" s="59"/>
      <c r="M34" s="59"/>
      <c r="N34" s="59"/>
      <c r="O34" s="59"/>
      <c r="P34" s="59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</row>
    <row r="35" spans="1:35" ht="15.6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</row>
    <row r="36" spans="1:35" ht="15.6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</row>
    <row r="37" spans="1:35" ht="15.6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</row>
    <row r="38" spans="1:35" ht="15.6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</row>
    <row r="39" spans="1:35" ht="15.6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</row>
    <row r="40" spans="1:35" ht="15.6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</row>
    <row r="41" spans="1:35" ht="15.6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</row>
    <row r="42" spans="1:35" ht="15.6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</row>
    <row r="43" spans="1:35" ht="15.6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</row>
    <row r="44" spans="1:35" ht="15.6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</row>
    <row r="45" spans="1:35" ht="15.6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</row>
    <row r="46" spans="1:35" ht="15.6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</row>
    <row r="47" spans="1:35" ht="15.6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</row>
    <row r="48" spans="1:35" ht="15.6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</row>
    <row r="49" spans="1:35" ht="15.6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</row>
    <row r="50" spans="1:35" ht="15.6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</row>
    <row r="51" spans="1:35" ht="15.6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</row>
    <row r="52" spans="1: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</row>
    <row r="53" spans="1: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</row>
    <row r="54" spans="1: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</row>
    <row r="55" spans="1: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3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3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3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3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3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3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3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</row>
    <row r="65" spans="1:3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</row>
    <row r="66" spans="1:3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</row>
    <row r="67" spans="1:3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</row>
    <row r="68" spans="1:3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</row>
    <row r="69" spans="1:3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</row>
    <row r="70" spans="1:3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</row>
    <row r="71" spans="1:3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</row>
    <row r="72" spans="1:3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</row>
    <row r="73" spans="1:3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</row>
    <row r="74" spans="1:3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</row>
    <row r="75" spans="1:3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</row>
    <row r="76" spans="1:3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</row>
    <row r="77" spans="1:3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</row>
    <row r="78" spans="1:3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</row>
    <row r="79" spans="1:3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</row>
    <row r="80" spans="1: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</row>
    <row r="81" spans="1:3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</row>
    <row r="82" spans="1: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</row>
    <row r="83" spans="1:3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</row>
    <row r="84" spans="1:3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</row>
    <row r="85" spans="1:3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</row>
    <row r="86" spans="1:3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</row>
  </sheetData>
  <mergeCells count="12">
    <mergeCell ref="D27:H27"/>
    <mergeCell ref="B2:I2"/>
    <mergeCell ref="C5:F5"/>
    <mergeCell ref="C6:F6"/>
    <mergeCell ref="I9:I10"/>
    <mergeCell ref="C26:H26"/>
    <mergeCell ref="I21:I24"/>
    <mergeCell ref="F22:G24"/>
    <mergeCell ref="B13:I13"/>
    <mergeCell ref="C4:H4"/>
    <mergeCell ref="E14:H14"/>
    <mergeCell ref="C14:D14"/>
  </mergeCells>
  <conditionalFormatting sqref="F22:G24">
    <cfRule type="cellIs" dxfId="13" priority="9" operator="equal">
      <formula>"Aplica-se a média 100% das remunerações - sem paridade"</formula>
    </cfRule>
  </conditionalFormatting>
  <conditionalFormatting sqref="I21:I24">
    <cfRule type="cellIs" dxfId="12" priority="5" operator="greaterThan">
      <formula>$I$11</formula>
    </cfRule>
    <cfRule type="cellIs" dxfId="11" priority="6" operator="equal">
      <formula>$I$11</formula>
    </cfRule>
    <cfRule type="cellIs" dxfId="10" priority="7" operator="lessThan">
      <formula>$I$11</formula>
    </cfRule>
  </conditionalFormatting>
  <conditionalFormatting sqref="F21:G21">
    <cfRule type="cellIs" dxfId="9" priority="4" operator="lessThan">
      <formula>0</formula>
    </cfRule>
  </conditionalFormatting>
  <conditionalFormatting sqref="C26:C27 D26:H26">
    <cfRule type="cellIs" dxfId="8" priority="2" operator="equal">
      <formula>"Complete os dados do Servidor"</formula>
    </cfRule>
  </conditionalFormatting>
  <conditionalFormatting sqref="E21:E24">
    <cfRule type="cellIs" dxfId="7" priority="1" operator="lessThan">
      <formula>"""0"""</formula>
    </cfRule>
  </conditionalFormatting>
  <dataValidations count="2">
    <dataValidation type="list" allowBlank="1" showInputMessage="1" showErrorMessage="1" sqref="C6:C7">
      <formula1>"Comum,Especial Professor"</formula1>
    </dataValidation>
    <dataValidation type="list" allowBlank="1" showInputMessage="1" showErrorMessage="1" sqref="H5">
      <formula1>"M,F"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moacir</dc:creator>
  <cp:lastModifiedBy>moacir</cp:lastModifiedBy>
  <dcterms:created xsi:type="dcterms:W3CDTF">2021-09-16T13:09:11Z</dcterms:created>
  <dcterms:modified xsi:type="dcterms:W3CDTF">2021-10-27T18:41:37Z</dcterms:modified>
</cp:coreProperties>
</file>